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inisztráció\HZS\H-T6-1-2-2017 Hajdúhadház kp.út KIV\Költségvetés Komplett\HH_Árazattlan\"/>
    </mc:Choice>
  </mc:AlternateContent>
  <bookViews>
    <workbookView xWindow="0" yWindow="0" windowWidth="28800" windowHeight="11835"/>
  </bookViews>
  <sheets>
    <sheet name="méretmennyiség" sheetId="1" r:id="rId1"/>
    <sheet name="területkimutatás" sheetId="2" r:id="rId2"/>
    <sheet name="hosszak" sheetId="3" r:id="rId3"/>
  </sheets>
  <definedNames>
    <definedName name="_xlnm.Print_Area" localSheetId="0">méretmennyiség!$A$1:$J$105</definedName>
  </definedNames>
  <calcPr calcId="152511" fullPrecision="0"/>
</workbook>
</file>

<file path=xl/calcChain.xml><?xml version="1.0" encoding="utf-8"?>
<calcChain xmlns="http://schemas.openxmlformats.org/spreadsheetml/2006/main">
  <c r="C52" i="1" l="1"/>
  <c r="J93" i="1" l="1"/>
  <c r="G21" i="1" l="1"/>
  <c r="G18" i="1"/>
  <c r="C8" i="1"/>
  <c r="C7" i="1"/>
  <c r="C58" i="1" l="1"/>
  <c r="E58" i="1" s="1"/>
  <c r="E52" i="1"/>
  <c r="C28" i="1"/>
  <c r="E28" i="1" s="1"/>
  <c r="C29" i="1"/>
  <c r="E29" i="1" s="1"/>
  <c r="G30" i="1" l="1"/>
  <c r="J31" i="1" s="1"/>
  <c r="G91" i="1" l="1"/>
  <c r="J91" i="1" s="1"/>
  <c r="J95" i="1" s="1"/>
  <c r="C14" i="1" l="1"/>
  <c r="E14" i="1" s="1"/>
  <c r="G15" i="1" s="1"/>
  <c r="J15" i="1" s="1"/>
  <c r="C57" i="1" l="1"/>
  <c r="E57" i="1" s="1"/>
  <c r="C56" i="1"/>
  <c r="E56" i="1" s="1"/>
  <c r="C51" i="1"/>
  <c r="E51" i="1" s="1"/>
  <c r="D10" i="2"/>
  <c r="C45" i="1"/>
  <c r="E45" i="1" s="1"/>
  <c r="D9" i="2"/>
  <c r="C50" i="1"/>
  <c r="E50" i="1" s="1"/>
  <c r="G53" i="1" s="1"/>
  <c r="C46" i="1"/>
  <c r="E46" i="1" s="1"/>
  <c r="C37" i="1"/>
  <c r="E37" i="1" s="1"/>
  <c r="C36" i="1"/>
  <c r="E36" i="1" s="1"/>
  <c r="C32" i="1"/>
  <c r="E32" i="1" s="1"/>
  <c r="C33" i="1"/>
  <c r="E33" i="1" s="1"/>
  <c r="G59" i="1" l="1"/>
  <c r="G38" i="1"/>
  <c r="G34" i="1"/>
  <c r="E8" i="1"/>
  <c r="E7" i="1"/>
  <c r="G9" i="1" l="1"/>
  <c r="D8" i="2"/>
  <c r="D7" i="2"/>
  <c r="D6" i="2"/>
  <c r="D5" i="2"/>
  <c r="D4" i="2"/>
  <c r="J59" i="1" l="1"/>
  <c r="J9" i="1" l="1"/>
  <c r="J21" i="1" l="1"/>
  <c r="J18" i="1"/>
  <c r="G84" i="1" l="1"/>
  <c r="J84" i="1" s="1"/>
  <c r="G81" i="1"/>
  <c r="J81" i="1" s="1"/>
  <c r="E77" i="1"/>
  <c r="J34" i="1" l="1"/>
  <c r="G78" i="1"/>
  <c r="J78" i="1" s="1"/>
  <c r="G73" i="1"/>
  <c r="J73" i="1" s="1"/>
  <c r="G66" i="1"/>
  <c r="J66" i="1" s="1"/>
  <c r="G12" i="1"/>
  <c r="J12" i="1" s="1"/>
  <c r="J23" i="1" s="1"/>
  <c r="J67" i="1" l="1"/>
  <c r="J86" i="1"/>
  <c r="G47" i="1"/>
  <c r="J47" i="1" s="1"/>
  <c r="J38" i="1"/>
  <c r="J40" i="1" s="1"/>
  <c r="J53" i="1"/>
  <c r="J60" i="1" l="1"/>
  <c r="J98" i="1" s="1"/>
  <c r="J99" i="1" l="1"/>
  <c r="J100" i="1" s="1"/>
</calcChain>
</file>

<file path=xl/sharedStrings.xml><?xml version="1.0" encoding="utf-8"?>
<sst xmlns="http://schemas.openxmlformats.org/spreadsheetml/2006/main" count="179" uniqueCount="110">
  <si>
    <t xml:space="preserve">1. </t>
  </si>
  <si>
    <t>1.1</t>
  </si>
  <si>
    <t>m2</t>
  </si>
  <si>
    <t>m3</t>
  </si>
  <si>
    <t>2.</t>
  </si>
  <si>
    <t>Földmunka</t>
  </si>
  <si>
    <t>1.3</t>
  </si>
  <si>
    <t>3.</t>
  </si>
  <si>
    <t>Útépítés</t>
  </si>
  <si>
    <t>3.1</t>
  </si>
  <si>
    <t>3.2</t>
  </si>
  <si>
    <t>3.3</t>
  </si>
  <si>
    <t>4.</t>
  </si>
  <si>
    <t>Vízépítés</t>
  </si>
  <si>
    <t>m</t>
  </si>
  <si>
    <t>5.</t>
  </si>
  <si>
    <t>Forgalomtechnika</t>
  </si>
  <si>
    <t>db</t>
  </si>
  <si>
    <t>4.1</t>
  </si>
  <si>
    <t>5.1</t>
  </si>
  <si>
    <t>5.2</t>
  </si>
  <si>
    <t>Építés alatti forgalomkorlátozás</t>
  </si>
  <si>
    <t>tétel</t>
  </si>
  <si>
    <t>Közmű-szakfelügyeletek</t>
  </si>
  <si>
    <t>1.5</t>
  </si>
  <si>
    <t>1.6</t>
  </si>
  <si>
    <t>6.</t>
  </si>
  <si>
    <t>Egyéb munkák</t>
  </si>
  <si>
    <t>Építéssel bolygatott zöldterületek helyreállítása átlag 1,0 m szélességben</t>
  </si>
  <si>
    <t>Tükör készítése altalaj tömörítéssel szélesítés területén</t>
  </si>
  <si>
    <t>Homokos kavics ágyazat készítése 20 cm vtg-ban szélesítés területén</t>
  </si>
  <si>
    <t>Meglévő aszfalt burkolaszél vágása</t>
  </si>
  <si>
    <t>terület (számítógépes feldolgozásból)</t>
  </si>
  <si>
    <t>útépítés</t>
  </si>
  <si>
    <t>felújítandó aszfalt felület</t>
  </si>
  <si>
    <t>terület</t>
  </si>
  <si>
    <t>szelvényezett hossz</t>
  </si>
  <si>
    <t>átlagos szélesség</t>
  </si>
  <si>
    <t>burkolatszélesítés  (teljes aszfalt pályaszerkezet)</t>
  </si>
  <si>
    <t>Meglévő burkolati jelek (STOP felirat) visszaállítása kézi festéssel, tartós burkolati jellel</t>
  </si>
  <si>
    <t>KRESZ táblaoszlopok kihelyezése betontuskóba rakva</t>
  </si>
  <si>
    <t xml:space="preserve">KRESZ táblák kihelyezése </t>
  </si>
  <si>
    <t>5.3</t>
  </si>
  <si>
    <t>5.4</t>
  </si>
  <si>
    <t>Egységár</t>
  </si>
  <si>
    <t>Tételár</t>
  </si>
  <si>
    <t>ELŐKÉSZÍTŐ MUNKÁK ÖSSZESEN</t>
  </si>
  <si>
    <t>(nettó)</t>
  </si>
  <si>
    <t>FÖLDMUNKÁK ÖSSZESEN</t>
  </si>
  <si>
    <t>FORGALOMTECHNIKA KIÉPÍTÉSE ÖSSZESEN</t>
  </si>
  <si>
    <t>VÍZÉPÍTÉSI MUNKÁK ÖSSZESEN</t>
  </si>
  <si>
    <t>ÚTÉPÍTÉSI MUNKÁK ÖSSZESEN</t>
  </si>
  <si>
    <t>EGYÉB BEFEJEZŐ MUNKÁK ÖSSZESEN</t>
  </si>
  <si>
    <t>Építési költségek összesen (nettó)</t>
  </si>
  <si>
    <t>27% ÁFA</t>
  </si>
  <si>
    <t>ÉPÍTÉSI KÖLTSÉGEK MINDÖSSZESEN (BRUTTÓ)</t>
  </si>
  <si>
    <t>Ckt útalap építése 15cm vtg-ban szélesítés területén</t>
  </si>
  <si>
    <t>Kiszeg</t>
  </si>
  <si>
    <t>Süszeg</t>
  </si>
  <si>
    <t>Keszeg</t>
  </si>
  <si>
    <t>Süszeg külön</t>
  </si>
  <si>
    <t>Bocskaikert külterületi kerékpárút</t>
  </si>
  <si>
    <t>Bocskaikert külterületi kerékpárút szélesítés</t>
  </si>
  <si>
    <t>korona szélesség</t>
  </si>
  <si>
    <t>Megjegyzés</t>
  </si>
  <si>
    <t>burkolt felület</t>
  </si>
  <si>
    <t>padka</t>
  </si>
  <si>
    <t>burkolatszélesítés  (burkolt felület)</t>
  </si>
  <si>
    <t>Útcsatlakozás= (35,84+34,64)</t>
  </si>
  <si>
    <t>Főpálya= 966,32*0,95</t>
  </si>
  <si>
    <t>Főpálya= 966,32*0,95*0,2</t>
  </si>
  <si>
    <t>Főpálya= 966,32*0,95*0,15</t>
  </si>
  <si>
    <t>Főpálya= 966,32*2,35*0,035</t>
  </si>
  <si>
    <t>Útcsatlakozások</t>
  </si>
  <si>
    <t>Korona szélesség</t>
  </si>
  <si>
    <t>Útcsatlakozás= (24,30+25,10)*0,035</t>
  </si>
  <si>
    <t>Főpálya= 966,32*2,25*0,025</t>
  </si>
  <si>
    <t>Útcsatlakozás= (24,00+24,80)*0,025</t>
  </si>
  <si>
    <t>Meglévő földárok jó karba helyezése</t>
  </si>
  <si>
    <t>1.2</t>
  </si>
  <si>
    <t>966,32m</t>
  </si>
  <si>
    <t>Meglévő kerékpárút burkolatszél bontása 25cm szélességben, elbontott törmelék elszállításával</t>
  </si>
  <si>
    <t>Főpálya= 966,32*0,25*0,3</t>
  </si>
  <si>
    <t>Bevágás készítése bevágásból kikerülő föld elszállításával szélesítés területén</t>
  </si>
  <si>
    <t>2.1</t>
  </si>
  <si>
    <t>2.2</t>
  </si>
  <si>
    <t>2.3</t>
  </si>
  <si>
    <t>Útcsatlakozás= (35,85+34,64)*0,2</t>
  </si>
  <si>
    <t>Főpálya= 966,32*0,21*0,2</t>
  </si>
  <si>
    <t>Útcsatlakozás= (35,85+34,64)*0,21</t>
  </si>
  <si>
    <t>Útcsatlakozás= (35,85+34,64)*0,15</t>
  </si>
  <si>
    <t>Szűkítéses= 4*0,035</t>
  </si>
  <si>
    <t>Szűkítéses= 4,5*0,035</t>
  </si>
  <si>
    <t>Meglévő humuszréteg eltávolítása 15 cm vtg-ban új burkolatépítés területén elszállítással</t>
  </si>
  <si>
    <t>Főpálya= 966,32*0,7*0,15</t>
  </si>
  <si>
    <t>Költségbecslés</t>
  </si>
  <si>
    <t>Mennyiség</t>
  </si>
  <si>
    <t>966m*1m=</t>
  </si>
  <si>
    <t>6.1.</t>
  </si>
  <si>
    <t>Megvalósulási tervek készítése</t>
  </si>
  <si>
    <t>6.2.</t>
  </si>
  <si>
    <t>Horváth Zsolt tervező</t>
  </si>
  <si>
    <t>a Hajdúhadház külterületi kerékpárút építési munkáihoz</t>
  </si>
  <si>
    <t>AC 8  aszfalt kopóréteg építése 3,5 cm vtg-ban kerékpárút területén</t>
  </si>
  <si>
    <t>AC 4  aszfalt kopóréteg építése 2,5 cm vtg-ban burkolatfelújítás területén</t>
  </si>
  <si>
    <t>966/2=483m*0,12=58m2 terelő</t>
  </si>
  <si>
    <t>966*2=1932m*0,12=231m2 kétoldali optika</t>
  </si>
  <si>
    <t>Terelő vonal és kétoldali optika felfestése gépi festéssel, tartós burkolati jellel</t>
  </si>
  <si>
    <t>Kelt: 2017.11.07.</t>
  </si>
  <si>
    <t>Előkészítő munkák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</si>
</sst>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0.0"/>
    <numFmt numFmtId="165" formatCode="#,##0\ &quot;Ft&quot;"/>
    <numFmt numFmtId="166" formatCode="_-* #,##0\ _F_t_-;\-* #,##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Border="1"/>
    <xf numFmtId="0" fontId="0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Border="1"/>
    <xf numFmtId="165" fontId="7" fillId="0" borderId="0" xfId="0" applyNumberFormat="1" applyFont="1"/>
    <xf numFmtId="166" fontId="7" fillId="0" borderId="0" xfId="1" applyNumberFormat="1" applyFont="1"/>
    <xf numFmtId="0" fontId="7" fillId="0" borderId="0" xfId="0" applyFont="1"/>
    <xf numFmtId="0" fontId="7" fillId="2" borderId="0" xfId="0" applyFont="1" applyFill="1"/>
    <xf numFmtId="49" fontId="8" fillId="0" borderId="0" xfId="0" applyNumberFormat="1" applyFont="1" applyAlignment="1">
      <alignment vertical="top"/>
    </xf>
    <xf numFmtId="0" fontId="8" fillId="0" borderId="0" xfId="0" applyFont="1"/>
    <xf numFmtId="2" fontId="7" fillId="0" borderId="0" xfId="0" applyNumberFormat="1" applyFont="1"/>
    <xf numFmtId="165" fontId="6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49" fontId="9" fillId="0" borderId="0" xfId="0" applyNumberFormat="1" applyFont="1" applyAlignment="1">
      <alignment vertical="top"/>
    </xf>
    <xf numFmtId="0" fontId="9" fillId="0" borderId="0" xfId="0" applyFont="1"/>
    <xf numFmtId="49" fontId="7" fillId="0" borderId="0" xfId="0" applyNumberFormat="1" applyFont="1" applyAlignment="1">
      <alignment vertical="top"/>
    </xf>
    <xf numFmtId="1" fontId="7" fillId="0" borderId="0" xfId="0" applyNumberFormat="1" applyFont="1"/>
    <xf numFmtId="0" fontId="7" fillId="0" borderId="0" xfId="0" applyFont="1" applyAlignment="1">
      <alignment horizontal="left"/>
    </xf>
    <xf numFmtId="164" fontId="7" fillId="0" borderId="0" xfId="0" applyNumberFormat="1" applyFont="1"/>
    <xf numFmtId="0" fontId="7" fillId="0" borderId="1" xfId="0" applyFont="1" applyBorder="1"/>
    <xf numFmtId="1" fontId="7" fillId="0" borderId="1" xfId="0" applyNumberFormat="1" applyFont="1" applyBorder="1"/>
    <xf numFmtId="164" fontId="7" fillId="0" borderId="1" xfId="0" applyNumberFormat="1" applyFont="1" applyBorder="1"/>
    <xf numFmtId="0" fontId="7" fillId="0" borderId="0" xfId="0" applyFont="1" applyBorder="1"/>
    <xf numFmtId="1" fontId="7" fillId="0" borderId="0" xfId="0" applyNumberFormat="1" applyFont="1" applyBorder="1"/>
    <xf numFmtId="49" fontId="7" fillId="0" borderId="4" xfId="0" applyNumberFormat="1" applyFont="1" applyBorder="1" applyAlignment="1">
      <alignment vertical="top"/>
    </xf>
    <xf numFmtId="0" fontId="7" fillId="0" borderId="4" xfId="0" applyFont="1" applyBorder="1"/>
    <xf numFmtId="1" fontId="7" fillId="0" borderId="4" xfId="0" applyNumberFormat="1" applyFont="1" applyBorder="1"/>
    <xf numFmtId="165" fontId="7" fillId="0" borderId="4" xfId="0" applyNumberFormat="1" applyFont="1" applyBorder="1"/>
    <xf numFmtId="166" fontId="7" fillId="0" borderId="4" xfId="1" applyNumberFormat="1" applyFont="1" applyBorder="1"/>
    <xf numFmtId="0" fontId="6" fillId="0" borderId="0" xfId="0" applyFont="1"/>
    <xf numFmtId="166" fontId="6" fillId="0" borderId="0" xfId="1" applyNumberFormat="1" applyFont="1"/>
    <xf numFmtId="49" fontId="7" fillId="0" borderId="0" xfId="0" applyNumberFormat="1" applyFont="1" applyBorder="1" applyAlignment="1">
      <alignment vertical="top"/>
    </xf>
    <xf numFmtId="0" fontId="7" fillId="2" borderId="0" xfId="0" applyFont="1" applyFill="1" applyBorder="1"/>
    <xf numFmtId="0" fontId="7" fillId="0" borderId="1" xfId="0" applyFont="1" applyFill="1" applyBorder="1"/>
    <xf numFmtId="1" fontId="6" fillId="0" borderId="0" xfId="0" applyNumberFormat="1" applyFont="1"/>
    <xf numFmtId="164" fontId="7" fillId="0" borderId="0" xfId="0" applyNumberFormat="1" applyFont="1" applyBorder="1"/>
    <xf numFmtId="0" fontId="7" fillId="0" borderId="3" xfId="0" applyFont="1" applyBorder="1"/>
    <xf numFmtId="1" fontId="7" fillId="0" borderId="3" xfId="0" applyNumberFormat="1" applyFont="1" applyBorder="1"/>
    <xf numFmtId="49" fontId="7" fillId="0" borderId="1" xfId="0" applyNumberFormat="1" applyFont="1" applyBorder="1" applyAlignment="1">
      <alignment vertical="top"/>
    </xf>
    <xf numFmtId="0" fontId="7" fillId="0" borderId="5" xfId="0" applyFont="1" applyBorder="1"/>
    <xf numFmtId="1" fontId="7" fillId="0" borderId="5" xfId="0" applyNumberFormat="1" applyFont="1" applyBorder="1"/>
    <xf numFmtId="165" fontId="7" fillId="0" borderId="1" xfId="0" applyNumberFormat="1" applyFont="1" applyBorder="1"/>
    <xf numFmtId="166" fontId="7" fillId="0" borderId="1" xfId="1" applyNumberFormat="1" applyFont="1" applyBorder="1"/>
    <xf numFmtId="164" fontId="6" fillId="0" borderId="0" xfId="0" applyNumberFormat="1" applyFont="1"/>
    <xf numFmtId="166" fontId="7" fillId="0" borderId="0" xfId="0" applyNumberFormat="1" applyFont="1"/>
    <xf numFmtId="166" fontId="6" fillId="0" borderId="2" xfId="1" applyNumberFormat="1" applyFont="1" applyBorder="1"/>
    <xf numFmtId="14" fontId="7" fillId="0" borderId="0" xfId="0" applyNumberFormat="1" applyFont="1"/>
    <xf numFmtId="49" fontId="7" fillId="0" borderId="0" xfId="0" applyNumberFormat="1" applyFont="1" applyFill="1" applyAlignment="1">
      <alignment vertical="top"/>
    </xf>
    <xf numFmtId="1" fontId="7" fillId="0" borderId="1" xfId="0" applyNumberFormat="1" applyFont="1" applyFill="1" applyBorder="1"/>
    <xf numFmtId="165" fontId="7" fillId="0" borderId="0" xfId="0" applyNumberFormat="1" applyFont="1" applyFill="1"/>
    <xf numFmtId="166" fontId="7" fillId="0" borderId="0" xfId="1" applyNumberFormat="1" applyFont="1" applyFill="1"/>
    <xf numFmtId="0" fontId="7" fillId="0" borderId="0" xfId="0" applyFont="1" applyFill="1"/>
    <xf numFmtId="1" fontId="7" fillId="0" borderId="0" xfId="0" applyNumberFormat="1" applyFont="1" applyFill="1"/>
    <xf numFmtId="166" fontId="7" fillId="2" borderId="0" xfId="0" applyNumberFormat="1" applyFont="1" applyFill="1"/>
    <xf numFmtId="0" fontId="7" fillId="0" borderId="1" xfId="0" applyFont="1" applyBorder="1" applyAlignment="1">
      <alignment horizontal="left" wrapText="1"/>
    </xf>
    <xf numFmtId="49" fontId="6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0"/>
  <sheetViews>
    <sheetView tabSelected="1" view="pageBreakPreview" topLeftCell="A82" zoomScaleNormal="100" zoomScaleSheetLayoutView="100" workbookViewId="0">
      <selection activeCell="L94" sqref="L94"/>
    </sheetView>
  </sheetViews>
  <sheetFormatPr defaultRowHeight="18.75" x14ac:dyDescent="0.3"/>
  <cols>
    <col min="1" max="1" width="9.140625" style="22"/>
    <col min="2" max="2" width="87.85546875" style="12" bestFit="1" customWidth="1"/>
    <col min="3" max="3" width="5.140625" style="12" bestFit="1" customWidth="1"/>
    <col min="4" max="4" width="4" style="12" bestFit="1" customWidth="1"/>
    <col min="5" max="5" width="13" style="16" customWidth="1"/>
    <col min="6" max="6" width="5.28515625" style="12" bestFit="1" customWidth="1"/>
    <col min="7" max="7" width="5.140625" style="12" bestFit="1" customWidth="1"/>
    <col min="8" max="8" width="5.28515625" style="12" bestFit="1" customWidth="1"/>
    <col min="9" max="9" width="12.7109375" style="10" bestFit="1" customWidth="1"/>
    <col min="10" max="10" width="19.42578125" style="11" bestFit="1" customWidth="1"/>
    <col min="11" max="11" width="22.140625" style="12" customWidth="1"/>
    <col min="12" max="12" width="19.42578125" style="13" bestFit="1" customWidth="1"/>
    <col min="13" max="13" width="16.140625" style="12" bestFit="1" customWidth="1"/>
    <col min="14" max="16384" width="9.140625" style="12"/>
  </cols>
  <sheetData>
    <row r="1" spans="1:10" x14ac:dyDescent="0.3">
      <c r="A1" s="62" t="s">
        <v>95</v>
      </c>
      <c r="B1" s="62"/>
      <c r="C1" s="62"/>
      <c r="D1" s="62"/>
      <c r="E1" s="62"/>
      <c r="F1" s="62"/>
      <c r="G1" s="62"/>
      <c r="H1" s="62"/>
    </row>
    <row r="2" spans="1:10" x14ac:dyDescent="0.3">
      <c r="A2" s="62" t="s">
        <v>102</v>
      </c>
      <c r="B2" s="62"/>
      <c r="C2" s="62"/>
      <c r="D2" s="62"/>
      <c r="E2" s="62"/>
      <c r="F2" s="62"/>
      <c r="G2" s="62"/>
      <c r="H2" s="62"/>
    </row>
    <row r="4" spans="1:10" ht="19.5" x14ac:dyDescent="0.35">
      <c r="A4" s="14" t="s">
        <v>0</v>
      </c>
      <c r="B4" s="15" t="s">
        <v>109</v>
      </c>
      <c r="C4" s="15"/>
      <c r="G4" s="17" t="s">
        <v>96</v>
      </c>
      <c r="I4" s="18" t="s">
        <v>44</v>
      </c>
      <c r="J4" s="19" t="s">
        <v>45</v>
      </c>
    </row>
    <row r="5" spans="1:10" x14ac:dyDescent="0.3">
      <c r="A5" s="20"/>
      <c r="B5" s="21"/>
      <c r="C5" s="21"/>
      <c r="I5" s="18" t="s">
        <v>47</v>
      </c>
      <c r="J5" s="19" t="s">
        <v>47</v>
      </c>
    </row>
    <row r="6" spans="1:10" x14ac:dyDescent="0.3">
      <c r="A6" s="22" t="s">
        <v>1</v>
      </c>
      <c r="B6" s="63" t="s">
        <v>93</v>
      </c>
      <c r="C6" s="63"/>
      <c r="D6" s="63"/>
      <c r="E6" s="23"/>
    </row>
    <row r="7" spans="1:10" x14ac:dyDescent="0.3">
      <c r="B7" s="24" t="s">
        <v>94</v>
      </c>
      <c r="C7" s="23">
        <f>966.32*0.7*0.15</f>
        <v>101</v>
      </c>
      <c r="D7" s="25" t="s">
        <v>3</v>
      </c>
      <c r="E7" s="23">
        <f>C7</f>
        <v>101</v>
      </c>
      <c r="F7" s="12" t="s">
        <v>3</v>
      </c>
      <c r="G7" s="23"/>
    </row>
    <row r="8" spans="1:10" x14ac:dyDescent="0.3">
      <c r="B8" s="26" t="s">
        <v>90</v>
      </c>
      <c r="C8" s="27">
        <f>(35.85+34.64)*0.15</f>
        <v>11</v>
      </c>
      <c r="D8" s="28" t="s">
        <v>3</v>
      </c>
      <c r="E8" s="27">
        <f>C8</f>
        <v>11</v>
      </c>
      <c r="F8" s="26" t="s">
        <v>3</v>
      </c>
      <c r="G8" s="27"/>
      <c r="H8" s="26"/>
    </row>
    <row r="9" spans="1:10" x14ac:dyDescent="0.3">
      <c r="C9" s="23"/>
      <c r="E9" s="23"/>
      <c r="G9" s="23">
        <f>SUM(E7:E8)</f>
        <v>112</v>
      </c>
      <c r="H9" s="12" t="s">
        <v>3</v>
      </c>
      <c r="J9" s="11">
        <f>G9*I9</f>
        <v>0</v>
      </c>
    </row>
    <row r="10" spans="1:10" x14ac:dyDescent="0.3">
      <c r="A10" s="22" t="s">
        <v>79</v>
      </c>
      <c r="B10" s="12" t="s">
        <v>31</v>
      </c>
      <c r="C10" s="23"/>
      <c r="E10" s="23"/>
      <c r="G10" s="23"/>
    </row>
    <row r="11" spans="1:10" x14ac:dyDescent="0.3">
      <c r="B11" s="26" t="s">
        <v>80</v>
      </c>
      <c r="C11" s="27"/>
      <c r="D11" s="26"/>
      <c r="E11" s="27">
        <v>966</v>
      </c>
      <c r="F11" s="26" t="s">
        <v>14</v>
      </c>
      <c r="G11" s="27"/>
      <c r="H11" s="26"/>
    </row>
    <row r="12" spans="1:10" x14ac:dyDescent="0.3">
      <c r="C12" s="23"/>
      <c r="E12" s="23"/>
      <c r="G12" s="23">
        <f>E11</f>
        <v>966</v>
      </c>
      <c r="H12" s="12" t="s">
        <v>14</v>
      </c>
      <c r="J12" s="11">
        <f>G12*I12</f>
        <v>0</v>
      </c>
    </row>
    <row r="13" spans="1:10" x14ac:dyDescent="0.3">
      <c r="A13" s="22" t="s">
        <v>6</v>
      </c>
      <c r="B13" s="29" t="s">
        <v>81</v>
      </c>
      <c r="C13" s="30"/>
      <c r="D13" s="29"/>
      <c r="E13" s="23"/>
      <c r="G13" s="23"/>
    </row>
    <row r="14" spans="1:10" x14ac:dyDescent="0.3">
      <c r="B14" s="26" t="s">
        <v>82</v>
      </c>
      <c r="C14" s="27">
        <f>966.32*0.25*0.3</f>
        <v>72</v>
      </c>
      <c r="D14" s="26" t="s">
        <v>3</v>
      </c>
      <c r="E14" s="27">
        <f>C14</f>
        <v>72</v>
      </c>
      <c r="F14" s="26" t="s">
        <v>3</v>
      </c>
      <c r="G14" s="27"/>
      <c r="H14" s="26"/>
    </row>
    <row r="15" spans="1:10" x14ac:dyDescent="0.3">
      <c r="C15" s="23"/>
      <c r="E15" s="23"/>
      <c r="G15" s="23">
        <f>SUM(E14:E14)</f>
        <v>72</v>
      </c>
      <c r="H15" s="12" t="s">
        <v>3</v>
      </c>
      <c r="J15" s="11">
        <f>G15*I15</f>
        <v>0</v>
      </c>
    </row>
    <row r="16" spans="1:10" x14ac:dyDescent="0.3">
      <c r="C16" s="23"/>
      <c r="E16" s="23"/>
      <c r="G16" s="23"/>
    </row>
    <row r="17" spans="1:10" x14ac:dyDescent="0.3">
      <c r="A17" s="22" t="s">
        <v>24</v>
      </c>
      <c r="B17" s="26" t="s">
        <v>21</v>
      </c>
      <c r="C17" s="27"/>
      <c r="D17" s="26"/>
      <c r="E17" s="27">
        <v>1</v>
      </c>
      <c r="F17" s="26" t="s">
        <v>22</v>
      </c>
      <c r="G17" s="27"/>
      <c r="H17" s="26"/>
    </row>
    <row r="18" spans="1:10" x14ac:dyDescent="0.3">
      <c r="C18" s="23"/>
      <c r="E18" s="23"/>
      <c r="G18" s="23">
        <f>E17</f>
        <v>1</v>
      </c>
      <c r="H18" s="12" t="s">
        <v>22</v>
      </c>
      <c r="J18" s="11">
        <f>G18*I18</f>
        <v>0</v>
      </c>
    </row>
    <row r="19" spans="1:10" x14ac:dyDescent="0.3">
      <c r="C19" s="23"/>
      <c r="E19" s="23"/>
      <c r="G19" s="23"/>
    </row>
    <row r="20" spans="1:10" x14ac:dyDescent="0.3">
      <c r="A20" s="22" t="s">
        <v>25</v>
      </c>
      <c r="B20" s="26" t="s">
        <v>23</v>
      </c>
      <c r="C20" s="27"/>
      <c r="D20" s="26"/>
      <c r="E20" s="27">
        <v>2</v>
      </c>
      <c r="F20" s="26" t="s">
        <v>17</v>
      </c>
      <c r="G20" s="27"/>
      <c r="H20" s="26"/>
    </row>
    <row r="21" spans="1:10" x14ac:dyDescent="0.3">
      <c r="C21" s="23"/>
      <c r="E21" s="23"/>
      <c r="G21" s="23">
        <f>E20</f>
        <v>2</v>
      </c>
      <c r="H21" s="12" t="s">
        <v>17</v>
      </c>
      <c r="J21" s="11">
        <f>G21*I21</f>
        <v>0</v>
      </c>
    </row>
    <row r="22" spans="1:10" ht="19.5" thickBot="1" x14ac:dyDescent="0.35">
      <c r="A22" s="31"/>
      <c r="B22" s="32"/>
      <c r="C22" s="33"/>
      <c r="D22" s="32"/>
      <c r="E22" s="33"/>
      <c r="F22" s="32"/>
      <c r="G22" s="33"/>
      <c r="H22" s="32"/>
      <c r="I22" s="34"/>
      <c r="J22" s="35"/>
    </row>
    <row r="23" spans="1:10" ht="19.5" thickTop="1" x14ac:dyDescent="0.3">
      <c r="B23" s="36" t="s">
        <v>46</v>
      </c>
      <c r="C23" s="23"/>
      <c r="E23" s="23"/>
      <c r="G23" s="23"/>
      <c r="J23" s="37">
        <f>SUM(J6:J21)</f>
        <v>0</v>
      </c>
    </row>
    <row r="24" spans="1:10" x14ac:dyDescent="0.3">
      <c r="C24" s="23"/>
      <c r="E24" s="23"/>
      <c r="G24" s="23"/>
    </row>
    <row r="25" spans="1:10" ht="19.5" x14ac:dyDescent="0.35">
      <c r="A25" s="14" t="s">
        <v>4</v>
      </c>
      <c r="B25" s="15" t="s">
        <v>5</v>
      </c>
      <c r="C25" s="23"/>
      <c r="E25" s="23"/>
      <c r="G25" s="23"/>
    </row>
    <row r="26" spans="1:10" ht="19.5" x14ac:dyDescent="0.35">
      <c r="A26" s="14"/>
      <c r="B26" s="15"/>
      <c r="C26" s="23"/>
      <c r="E26" s="23"/>
      <c r="G26" s="23"/>
    </row>
    <row r="27" spans="1:10" x14ac:dyDescent="0.3">
      <c r="A27" s="22" t="s">
        <v>84</v>
      </c>
      <c r="B27" s="12" t="s">
        <v>83</v>
      </c>
      <c r="C27" s="23"/>
      <c r="E27" s="23"/>
      <c r="G27" s="23"/>
    </row>
    <row r="28" spans="1:10" x14ac:dyDescent="0.3">
      <c r="A28" s="20"/>
      <c r="B28" s="24" t="s">
        <v>88</v>
      </c>
      <c r="C28" s="30">
        <f>966.32*0.21*0.2</f>
        <v>41</v>
      </c>
      <c r="D28" s="12" t="s">
        <v>3</v>
      </c>
      <c r="E28" s="23">
        <f>C28</f>
        <v>41</v>
      </c>
      <c r="F28" s="12" t="s">
        <v>3</v>
      </c>
      <c r="G28" s="23"/>
    </row>
    <row r="29" spans="1:10" x14ac:dyDescent="0.3">
      <c r="B29" s="26" t="s">
        <v>89</v>
      </c>
      <c r="C29" s="27">
        <f>(35.85+34.64)*0.21</f>
        <v>15</v>
      </c>
      <c r="D29" s="26" t="s">
        <v>3</v>
      </c>
      <c r="E29" s="27">
        <f>C29</f>
        <v>15</v>
      </c>
      <c r="F29" s="26" t="s">
        <v>3</v>
      </c>
      <c r="G29" s="27"/>
      <c r="H29" s="26"/>
    </row>
    <row r="30" spans="1:10" x14ac:dyDescent="0.3">
      <c r="B30" s="29"/>
      <c r="C30" s="30"/>
      <c r="D30" s="29"/>
      <c r="E30" s="23"/>
      <c r="G30" s="23">
        <f>E28+E29</f>
        <v>56</v>
      </c>
    </row>
    <row r="31" spans="1:10" x14ac:dyDescent="0.3">
      <c r="A31" s="22" t="s">
        <v>85</v>
      </c>
      <c r="B31" s="12" t="s">
        <v>29</v>
      </c>
      <c r="C31" s="23"/>
      <c r="E31" s="23"/>
      <c r="G31" s="23"/>
      <c r="J31" s="11">
        <f>I31*G30</f>
        <v>0</v>
      </c>
    </row>
    <row r="32" spans="1:10" x14ac:dyDescent="0.3">
      <c r="B32" s="24" t="s">
        <v>69</v>
      </c>
      <c r="C32" s="30">
        <f>966.32*0.95</f>
        <v>918</v>
      </c>
      <c r="D32" s="29" t="s">
        <v>2</v>
      </c>
      <c r="E32" s="30">
        <f>C32</f>
        <v>918</v>
      </c>
      <c r="F32" s="29" t="s">
        <v>2</v>
      </c>
      <c r="G32" s="30"/>
      <c r="H32" s="29"/>
    </row>
    <row r="33" spans="1:14" x14ac:dyDescent="0.3">
      <c r="A33" s="38"/>
      <c r="B33" s="26" t="s">
        <v>68</v>
      </c>
      <c r="C33" s="27">
        <f>35.84+34.64</f>
        <v>70</v>
      </c>
      <c r="D33" s="26" t="s">
        <v>2</v>
      </c>
      <c r="E33" s="27">
        <f>C33</f>
        <v>70</v>
      </c>
      <c r="F33" s="26" t="s">
        <v>2</v>
      </c>
      <c r="G33" s="27"/>
      <c r="H33" s="26"/>
    </row>
    <row r="34" spans="1:14" x14ac:dyDescent="0.3">
      <c r="C34" s="23"/>
      <c r="E34" s="23"/>
      <c r="G34" s="23">
        <f>SUM(E32:E33)</f>
        <v>988</v>
      </c>
      <c r="H34" s="12" t="s">
        <v>2</v>
      </c>
      <c r="J34" s="11">
        <f>G34*I34</f>
        <v>0</v>
      </c>
    </row>
    <row r="35" spans="1:14" x14ac:dyDescent="0.3">
      <c r="A35" s="22" t="s">
        <v>86</v>
      </c>
      <c r="B35" s="12" t="s">
        <v>30</v>
      </c>
      <c r="C35" s="23"/>
      <c r="E35" s="23"/>
      <c r="G35" s="23"/>
    </row>
    <row r="36" spans="1:14" x14ac:dyDescent="0.3">
      <c r="B36" s="24" t="s">
        <v>70</v>
      </c>
      <c r="C36" s="30">
        <f>966.32*0.95*0.2</f>
        <v>184</v>
      </c>
      <c r="D36" s="29" t="s">
        <v>3</v>
      </c>
      <c r="E36" s="30">
        <f>C36</f>
        <v>184</v>
      </c>
      <c r="F36" s="29" t="s">
        <v>3</v>
      </c>
      <c r="G36" s="30"/>
      <c r="H36" s="29"/>
      <c r="L36" s="39"/>
    </row>
    <row r="37" spans="1:14" x14ac:dyDescent="0.3">
      <c r="B37" s="26" t="s">
        <v>87</v>
      </c>
      <c r="C37" s="27">
        <f>(35.84+34.64)*0.2</f>
        <v>14</v>
      </c>
      <c r="D37" s="40" t="s">
        <v>3</v>
      </c>
      <c r="E37" s="27">
        <f>C37</f>
        <v>14</v>
      </c>
      <c r="F37" s="26" t="s">
        <v>3</v>
      </c>
      <c r="G37" s="27"/>
      <c r="H37" s="26"/>
    </row>
    <row r="38" spans="1:14" x14ac:dyDescent="0.3">
      <c r="C38" s="23"/>
      <c r="E38" s="23"/>
      <c r="G38" s="23">
        <f>SUM(E36:E37)</f>
        <v>198</v>
      </c>
      <c r="H38" s="12" t="s">
        <v>3</v>
      </c>
      <c r="J38" s="11">
        <f>G38*I38</f>
        <v>0</v>
      </c>
    </row>
    <row r="39" spans="1:14" ht="19.5" thickBot="1" x14ac:dyDescent="0.35">
      <c r="A39" s="31"/>
      <c r="B39" s="32"/>
      <c r="C39" s="33"/>
      <c r="D39" s="32"/>
      <c r="E39" s="33"/>
      <c r="F39" s="32"/>
      <c r="G39" s="33"/>
      <c r="H39" s="32"/>
      <c r="I39" s="34"/>
      <c r="J39" s="35"/>
    </row>
    <row r="40" spans="1:14" ht="19.5" thickTop="1" x14ac:dyDescent="0.3">
      <c r="B40" s="36" t="s">
        <v>48</v>
      </c>
      <c r="C40" s="41"/>
      <c r="D40" s="36"/>
      <c r="E40" s="23"/>
      <c r="G40" s="23"/>
      <c r="J40" s="37">
        <f>SUM(J29:J38)</f>
        <v>0</v>
      </c>
    </row>
    <row r="41" spans="1:14" x14ac:dyDescent="0.3">
      <c r="C41" s="23"/>
      <c r="E41" s="23"/>
      <c r="G41" s="23"/>
    </row>
    <row r="42" spans="1:14" ht="19.5" x14ac:dyDescent="0.35">
      <c r="A42" s="14" t="s">
        <v>7</v>
      </c>
      <c r="B42" s="15" t="s">
        <v>8</v>
      </c>
      <c r="C42" s="23"/>
      <c r="E42" s="23"/>
      <c r="G42" s="41"/>
      <c r="H42" s="36"/>
    </row>
    <row r="43" spans="1:14" x14ac:dyDescent="0.3">
      <c r="A43" s="20"/>
      <c r="B43" s="21"/>
      <c r="C43" s="23"/>
      <c r="E43" s="23"/>
      <c r="G43" s="41"/>
      <c r="H43" s="36"/>
    </row>
    <row r="44" spans="1:14" x14ac:dyDescent="0.3">
      <c r="A44" s="22" t="s">
        <v>9</v>
      </c>
      <c r="B44" s="12" t="s">
        <v>56</v>
      </c>
      <c r="C44" s="23"/>
      <c r="E44" s="23"/>
      <c r="G44" s="23"/>
    </row>
    <row r="45" spans="1:14" x14ac:dyDescent="0.3">
      <c r="B45" s="24" t="s">
        <v>71</v>
      </c>
      <c r="C45" s="30">
        <f>966.32*0.95*0.15</f>
        <v>138</v>
      </c>
      <c r="D45" s="29" t="s">
        <v>3</v>
      </c>
      <c r="E45" s="30">
        <f>C45</f>
        <v>138</v>
      </c>
      <c r="F45" s="29" t="s">
        <v>3</v>
      </c>
      <c r="G45" s="30"/>
      <c r="H45" s="29"/>
    </row>
    <row r="46" spans="1:14" x14ac:dyDescent="0.3">
      <c r="B46" s="26" t="s">
        <v>90</v>
      </c>
      <c r="C46" s="27">
        <f>(35.84+34.64)*0.15</f>
        <v>11</v>
      </c>
      <c r="D46" s="40" t="s">
        <v>3</v>
      </c>
      <c r="E46" s="27">
        <f>C46</f>
        <v>11</v>
      </c>
      <c r="F46" s="26" t="s">
        <v>3</v>
      </c>
      <c r="G46" s="27"/>
      <c r="H46" s="26"/>
    </row>
    <row r="47" spans="1:14" x14ac:dyDescent="0.3">
      <c r="C47" s="23"/>
      <c r="E47" s="23"/>
      <c r="G47" s="23">
        <f>SUM(E45:E46)</f>
        <v>149</v>
      </c>
      <c r="H47" s="12" t="s">
        <v>3</v>
      </c>
      <c r="J47" s="11">
        <f>G47*I47</f>
        <v>0</v>
      </c>
      <c r="K47" s="51"/>
      <c r="L47" s="37"/>
      <c r="N47" s="11"/>
    </row>
    <row r="48" spans="1:14" x14ac:dyDescent="0.3">
      <c r="C48" s="23"/>
      <c r="E48" s="23"/>
      <c r="G48" s="23"/>
    </row>
    <row r="49" spans="1:12" x14ac:dyDescent="0.3">
      <c r="A49" s="22" t="s">
        <v>10</v>
      </c>
      <c r="B49" s="12" t="s">
        <v>103</v>
      </c>
      <c r="C49" s="23"/>
      <c r="E49" s="23"/>
      <c r="G49" s="30"/>
      <c r="H49" s="29"/>
    </row>
    <row r="50" spans="1:12" x14ac:dyDescent="0.3">
      <c r="B50" s="24" t="s">
        <v>72</v>
      </c>
      <c r="C50" s="30">
        <f>966.32*2.35*0.035</f>
        <v>79</v>
      </c>
      <c r="D50" s="29" t="s">
        <v>3</v>
      </c>
      <c r="E50" s="30">
        <f>C50</f>
        <v>79</v>
      </c>
      <c r="F50" s="29" t="s">
        <v>3</v>
      </c>
      <c r="G50" s="30"/>
      <c r="H50" s="29"/>
      <c r="L50" s="60"/>
    </row>
    <row r="51" spans="1:12" x14ac:dyDescent="0.3">
      <c r="B51" s="29" t="s">
        <v>75</v>
      </c>
      <c r="C51" s="30">
        <f>(24.3+25.1)*0.035</f>
        <v>2</v>
      </c>
      <c r="D51" s="29" t="s">
        <v>3</v>
      </c>
      <c r="E51" s="30">
        <f>C51</f>
        <v>2</v>
      </c>
      <c r="F51" s="29" t="s">
        <v>3</v>
      </c>
      <c r="G51" s="30"/>
      <c r="H51" s="29"/>
    </row>
    <row r="52" spans="1:12" x14ac:dyDescent="0.3">
      <c r="B52" s="29" t="s">
        <v>92</v>
      </c>
      <c r="C52" s="42">
        <f>4.5*0.035</f>
        <v>0.2</v>
      </c>
      <c r="D52" s="29" t="s">
        <v>3</v>
      </c>
      <c r="E52" s="42">
        <f>C52</f>
        <v>0.2</v>
      </c>
      <c r="F52" s="29" t="s">
        <v>3</v>
      </c>
      <c r="G52" s="27"/>
      <c r="H52" s="26"/>
    </row>
    <row r="53" spans="1:12" x14ac:dyDescent="0.3">
      <c r="B53" s="43"/>
      <c r="C53" s="44"/>
      <c r="D53" s="43"/>
      <c r="E53" s="44"/>
      <c r="F53" s="43"/>
      <c r="G53" s="23">
        <f>SUM(E49:E52)</f>
        <v>81</v>
      </c>
      <c r="H53" s="12" t="s">
        <v>3</v>
      </c>
      <c r="J53" s="11">
        <f>G53*I53</f>
        <v>0</v>
      </c>
    </row>
    <row r="54" spans="1:12" x14ac:dyDescent="0.3">
      <c r="C54" s="23"/>
      <c r="E54" s="23"/>
      <c r="G54" s="23"/>
    </row>
    <row r="55" spans="1:12" x14ac:dyDescent="0.3">
      <c r="A55" s="22" t="s">
        <v>11</v>
      </c>
      <c r="B55" s="12" t="s">
        <v>104</v>
      </c>
      <c r="C55" s="23"/>
      <c r="E55" s="23"/>
      <c r="G55" s="23"/>
    </row>
    <row r="56" spans="1:12" x14ac:dyDescent="0.3">
      <c r="B56" s="24" t="s">
        <v>76</v>
      </c>
      <c r="C56" s="30">
        <f>966.32*2.25*0.035</f>
        <v>76</v>
      </c>
      <c r="D56" s="29" t="s">
        <v>3</v>
      </c>
      <c r="E56" s="30">
        <f>C56</f>
        <v>76</v>
      </c>
      <c r="F56" s="29" t="s">
        <v>3</v>
      </c>
      <c r="G56" s="23"/>
    </row>
    <row r="57" spans="1:12" x14ac:dyDescent="0.3">
      <c r="A57" s="38"/>
      <c r="B57" s="29" t="s">
        <v>77</v>
      </c>
      <c r="C57" s="30">
        <f>(24+24.8)*0.035</f>
        <v>2</v>
      </c>
      <c r="D57" s="29" t="s">
        <v>3</v>
      </c>
      <c r="E57" s="30">
        <f>C57</f>
        <v>2</v>
      </c>
      <c r="F57" s="29" t="s">
        <v>3</v>
      </c>
      <c r="G57" s="23"/>
    </row>
    <row r="58" spans="1:12" x14ac:dyDescent="0.3">
      <c r="A58" s="38"/>
      <c r="B58" s="29" t="s">
        <v>91</v>
      </c>
      <c r="C58" s="30">
        <f>4*0.035</f>
        <v>0</v>
      </c>
      <c r="D58" s="29" t="s">
        <v>3</v>
      </c>
      <c r="E58" s="30">
        <f>C58</f>
        <v>0</v>
      </c>
      <c r="F58" s="29" t="s">
        <v>3</v>
      </c>
      <c r="G58" s="23"/>
    </row>
    <row r="59" spans="1:12" x14ac:dyDescent="0.3">
      <c r="A59" s="45"/>
      <c r="B59" s="46"/>
      <c r="C59" s="47"/>
      <c r="D59" s="46"/>
      <c r="E59" s="47"/>
      <c r="F59" s="46"/>
      <c r="G59" s="47">
        <f>SUM(E55:E58)</f>
        <v>78</v>
      </c>
      <c r="H59" s="46" t="s">
        <v>3</v>
      </c>
      <c r="I59" s="48"/>
      <c r="J59" s="49">
        <f>G59*I59</f>
        <v>0</v>
      </c>
    </row>
    <row r="60" spans="1:12" x14ac:dyDescent="0.3">
      <c r="B60" s="50" t="s">
        <v>51</v>
      </c>
      <c r="E60" s="23"/>
      <c r="G60" s="23"/>
      <c r="J60" s="37">
        <f>SUM(J43:J59)</f>
        <v>0</v>
      </c>
    </row>
    <row r="61" spans="1:12" x14ac:dyDescent="0.3">
      <c r="B61" s="25"/>
      <c r="E61" s="23"/>
      <c r="G61" s="23"/>
    </row>
    <row r="62" spans="1:12" ht="19.5" x14ac:dyDescent="0.35">
      <c r="A62" s="14" t="s">
        <v>12</v>
      </c>
      <c r="B62" s="15" t="s">
        <v>13</v>
      </c>
      <c r="E62" s="23"/>
      <c r="G62" s="23"/>
    </row>
    <row r="63" spans="1:12" x14ac:dyDescent="0.3">
      <c r="A63" s="20"/>
      <c r="B63" s="21"/>
      <c r="E63" s="23"/>
      <c r="G63" s="23"/>
    </row>
    <row r="64" spans="1:12" x14ac:dyDescent="0.3">
      <c r="A64" s="22" t="s">
        <v>18</v>
      </c>
      <c r="B64" s="12" t="s">
        <v>78</v>
      </c>
      <c r="E64" s="23"/>
      <c r="G64" s="23"/>
    </row>
    <row r="65" spans="1:10" x14ac:dyDescent="0.3">
      <c r="B65" s="61">
        <v>782.3</v>
      </c>
      <c r="C65" s="61"/>
      <c r="D65" s="61"/>
      <c r="E65" s="27">
        <v>782</v>
      </c>
      <c r="F65" s="26" t="s">
        <v>14</v>
      </c>
      <c r="G65" s="27"/>
      <c r="H65" s="26"/>
    </row>
    <row r="66" spans="1:10" x14ac:dyDescent="0.3">
      <c r="A66" s="45"/>
      <c r="B66" s="26"/>
      <c r="C66" s="26"/>
      <c r="D66" s="26"/>
      <c r="E66" s="27"/>
      <c r="F66" s="26"/>
      <c r="G66" s="27">
        <f>E65</f>
        <v>782</v>
      </c>
      <c r="H66" s="26" t="s">
        <v>14</v>
      </c>
      <c r="I66" s="48"/>
      <c r="J66" s="49">
        <f>G66*I66</f>
        <v>0</v>
      </c>
    </row>
    <row r="67" spans="1:10" x14ac:dyDescent="0.3">
      <c r="B67" s="36" t="s">
        <v>50</v>
      </c>
      <c r="E67" s="23"/>
      <c r="G67" s="23"/>
      <c r="J67" s="37">
        <f>SUM(J66:J66)</f>
        <v>0</v>
      </c>
    </row>
    <row r="68" spans="1:10" x14ac:dyDescent="0.3">
      <c r="E68" s="23"/>
      <c r="G68" s="23"/>
    </row>
    <row r="69" spans="1:10" x14ac:dyDescent="0.3">
      <c r="E69" s="23"/>
      <c r="G69" s="23"/>
    </row>
    <row r="70" spans="1:10" ht="19.5" x14ac:dyDescent="0.35">
      <c r="A70" s="14" t="s">
        <v>15</v>
      </c>
      <c r="B70" s="15" t="s">
        <v>16</v>
      </c>
      <c r="C70" s="36"/>
      <c r="E70" s="23"/>
      <c r="G70" s="23"/>
    </row>
    <row r="71" spans="1:10" x14ac:dyDescent="0.3">
      <c r="A71" s="20"/>
      <c r="B71" s="21"/>
      <c r="E71" s="23"/>
      <c r="G71" s="23"/>
    </row>
    <row r="72" spans="1:10" s="58" customFormat="1" x14ac:dyDescent="0.3">
      <c r="A72" s="54" t="s">
        <v>19</v>
      </c>
      <c r="B72" s="40" t="s">
        <v>107</v>
      </c>
      <c r="C72" s="40"/>
      <c r="D72" s="40"/>
      <c r="E72" s="55">
        <v>289</v>
      </c>
      <c r="F72" s="40" t="s">
        <v>2</v>
      </c>
      <c r="G72" s="55"/>
      <c r="H72" s="40"/>
      <c r="I72" s="56"/>
      <c r="J72" s="57"/>
    </row>
    <row r="73" spans="1:10" s="58" customFormat="1" x14ac:dyDescent="0.3">
      <c r="A73" s="54"/>
      <c r="B73" s="58" t="s">
        <v>105</v>
      </c>
      <c r="E73" s="59"/>
      <c r="G73" s="59">
        <f>E72</f>
        <v>289</v>
      </c>
      <c r="H73" s="58" t="s">
        <v>2</v>
      </c>
      <c r="I73" s="56"/>
      <c r="J73" s="57">
        <f>G73*I73</f>
        <v>0</v>
      </c>
    </row>
    <row r="74" spans="1:10" s="58" customFormat="1" x14ac:dyDescent="0.3">
      <c r="A74" s="54"/>
      <c r="B74" s="58" t="s">
        <v>106</v>
      </c>
      <c r="E74" s="59"/>
      <c r="G74" s="59"/>
      <c r="I74" s="56"/>
      <c r="J74" s="57"/>
    </row>
    <row r="75" spans="1:10" s="58" customFormat="1" x14ac:dyDescent="0.3">
      <c r="A75" s="54"/>
      <c r="E75" s="59"/>
      <c r="G75" s="59"/>
      <c r="I75" s="56"/>
      <c r="J75" s="57"/>
    </row>
    <row r="76" spans="1:10" s="58" customFormat="1" x14ac:dyDescent="0.3">
      <c r="A76" s="54"/>
      <c r="E76" s="59"/>
      <c r="G76" s="59"/>
      <c r="I76" s="56"/>
      <c r="J76" s="57"/>
    </row>
    <row r="77" spans="1:10" x14ac:dyDescent="0.3">
      <c r="A77" s="22" t="s">
        <v>20</v>
      </c>
      <c r="B77" s="61" t="s">
        <v>39</v>
      </c>
      <c r="C77" s="61"/>
      <c r="D77" s="61"/>
      <c r="E77" s="27">
        <f>(3*0.5+5*0.1+1.5)*2</f>
        <v>7</v>
      </c>
      <c r="F77" s="26" t="s">
        <v>2</v>
      </c>
      <c r="G77" s="27"/>
      <c r="H77" s="26"/>
    </row>
    <row r="78" spans="1:10" x14ac:dyDescent="0.3">
      <c r="E78" s="23"/>
      <c r="G78" s="23">
        <f>E77</f>
        <v>7</v>
      </c>
      <c r="H78" s="12" t="s">
        <v>2</v>
      </c>
      <c r="J78" s="11">
        <f>G78*I78</f>
        <v>0</v>
      </c>
    </row>
    <row r="79" spans="1:10" x14ac:dyDescent="0.3">
      <c r="E79" s="23"/>
      <c r="G79" s="23"/>
    </row>
    <row r="80" spans="1:10" x14ac:dyDescent="0.3">
      <c r="A80" s="22" t="s">
        <v>42</v>
      </c>
      <c r="B80" s="26" t="s">
        <v>40</v>
      </c>
      <c r="C80" s="26"/>
      <c r="D80" s="26"/>
      <c r="E80" s="27">
        <v>4</v>
      </c>
      <c r="F80" s="26" t="s">
        <v>17</v>
      </c>
      <c r="G80" s="27"/>
      <c r="H80" s="26"/>
    </row>
    <row r="81" spans="1:10" x14ac:dyDescent="0.3">
      <c r="E81" s="23"/>
      <c r="G81" s="23">
        <f>E80</f>
        <v>4</v>
      </c>
      <c r="H81" s="12" t="s">
        <v>17</v>
      </c>
      <c r="J81" s="11">
        <f>G81*I81</f>
        <v>0</v>
      </c>
    </row>
    <row r="82" spans="1:10" x14ac:dyDescent="0.3">
      <c r="E82" s="23"/>
      <c r="G82" s="23"/>
    </row>
    <row r="83" spans="1:10" x14ac:dyDescent="0.3">
      <c r="A83" s="22" t="s">
        <v>43</v>
      </c>
      <c r="B83" s="26" t="s">
        <v>41</v>
      </c>
      <c r="C83" s="26"/>
      <c r="D83" s="26"/>
      <c r="E83" s="27">
        <v>7</v>
      </c>
      <c r="F83" s="26" t="s">
        <v>17</v>
      </c>
      <c r="G83" s="27"/>
      <c r="H83" s="26"/>
    </row>
    <row r="84" spans="1:10" x14ac:dyDescent="0.3">
      <c r="E84" s="23"/>
      <c r="G84" s="23">
        <f>E83</f>
        <v>7</v>
      </c>
      <c r="H84" s="12" t="s">
        <v>17</v>
      </c>
      <c r="J84" s="11">
        <f>G84*I84</f>
        <v>0</v>
      </c>
    </row>
    <row r="85" spans="1:10" x14ac:dyDescent="0.3">
      <c r="E85" s="23"/>
      <c r="G85" s="23"/>
    </row>
    <row r="86" spans="1:10" x14ac:dyDescent="0.3">
      <c r="B86" s="36" t="s">
        <v>49</v>
      </c>
      <c r="E86" s="23"/>
      <c r="G86" s="23"/>
      <c r="J86" s="37">
        <f>SUM(J73:J85)</f>
        <v>0</v>
      </c>
    </row>
    <row r="87" spans="1:10" x14ac:dyDescent="0.3">
      <c r="E87" s="23"/>
      <c r="G87" s="23"/>
    </row>
    <row r="88" spans="1:10" ht="19.5" x14ac:dyDescent="0.35">
      <c r="A88" s="14" t="s">
        <v>26</v>
      </c>
      <c r="B88" s="15" t="s">
        <v>27</v>
      </c>
      <c r="C88" s="36"/>
      <c r="E88" s="23"/>
      <c r="G88" s="23"/>
    </row>
    <row r="89" spans="1:10" x14ac:dyDescent="0.3">
      <c r="E89" s="23"/>
      <c r="G89" s="23"/>
    </row>
    <row r="90" spans="1:10" x14ac:dyDescent="0.3">
      <c r="A90" s="22" t="s">
        <v>98</v>
      </c>
      <c r="B90" s="12" t="s">
        <v>28</v>
      </c>
      <c r="E90" s="23"/>
      <c r="G90" s="23"/>
    </row>
    <row r="91" spans="1:10" x14ac:dyDescent="0.3">
      <c r="B91" s="26" t="s">
        <v>97</v>
      </c>
      <c r="C91" s="26"/>
      <c r="D91" s="26"/>
      <c r="E91" s="27">
        <v>966</v>
      </c>
      <c r="F91" s="26" t="s">
        <v>2</v>
      </c>
      <c r="G91" s="23">
        <f>E91</f>
        <v>966</v>
      </c>
      <c r="H91" s="12" t="s">
        <v>2</v>
      </c>
      <c r="J91" s="11">
        <f>G91*I91</f>
        <v>0</v>
      </c>
    </row>
    <row r="92" spans="1:10" x14ac:dyDescent="0.3">
      <c r="B92" s="29"/>
      <c r="C92" s="29"/>
      <c r="D92" s="29"/>
      <c r="E92" s="30"/>
      <c r="F92" s="29"/>
      <c r="G92" s="30"/>
      <c r="H92" s="29"/>
    </row>
    <row r="93" spans="1:10" x14ac:dyDescent="0.3">
      <c r="A93" s="45" t="s">
        <v>100</v>
      </c>
      <c r="B93" s="26" t="s">
        <v>99</v>
      </c>
      <c r="C93" s="26"/>
      <c r="D93" s="26"/>
      <c r="E93" s="27"/>
      <c r="F93" s="26"/>
      <c r="G93" s="27">
        <v>1</v>
      </c>
      <c r="H93" s="26" t="s">
        <v>22</v>
      </c>
      <c r="I93" s="48"/>
      <c r="J93" s="49">
        <f>G93*I93</f>
        <v>0</v>
      </c>
    </row>
    <row r="94" spans="1:10" x14ac:dyDescent="0.3">
      <c r="E94" s="23"/>
      <c r="I94" s="12"/>
    </row>
    <row r="95" spans="1:10" x14ac:dyDescent="0.3">
      <c r="B95" s="36" t="s">
        <v>52</v>
      </c>
      <c r="E95" s="23"/>
      <c r="G95" s="23"/>
      <c r="J95" s="37">
        <f>SUM(J90:J93)</f>
        <v>0</v>
      </c>
    </row>
    <row r="96" spans="1:10" x14ac:dyDescent="0.3">
      <c r="B96" s="36"/>
      <c r="E96" s="23"/>
      <c r="G96" s="23"/>
      <c r="J96" s="37"/>
    </row>
    <row r="97" spans="2:13" x14ac:dyDescent="0.3">
      <c r="E97" s="23"/>
      <c r="G97" s="23"/>
    </row>
    <row r="98" spans="2:13" x14ac:dyDescent="0.3">
      <c r="B98" s="36" t="s">
        <v>53</v>
      </c>
      <c r="E98" s="23"/>
      <c r="G98" s="23"/>
      <c r="J98" s="37">
        <f>J95+J86+J67+J60+J40+J23</f>
        <v>0</v>
      </c>
      <c r="K98" s="37"/>
      <c r="M98" s="11"/>
    </row>
    <row r="99" spans="2:13" ht="19.5" thickBot="1" x14ac:dyDescent="0.35">
      <c r="B99" s="36" t="s">
        <v>54</v>
      </c>
      <c r="E99" s="23"/>
      <c r="G99" s="23"/>
      <c r="J99" s="11">
        <f>J98*0.27</f>
        <v>0</v>
      </c>
      <c r="M99" s="51"/>
    </row>
    <row r="100" spans="2:13" ht="19.5" thickBot="1" x14ac:dyDescent="0.35">
      <c r="B100" s="36" t="s">
        <v>55</v>
      </c>
      <c r="E100" s="23"/>
      <c r="G100" s="23"/>
      <c r="J100" s="52">
        <f>SUM(J98:J99)</f>
        <v>0</v>
      </c>
    </row>
    <row r="101" spans="2:13" x14ac:dyDescent="0.3">
      <c r="E101" s="23"/>
      <c r="G101" s="23"/>
    </row>
    <row r="102" spans="2:13" x14ac:dyDescent="0.3">
      <c r="B102" s="12" t="s">
        <v>108</v>
      </c>
      <c r="C102" s="53"/>
      <c r="E102" s="23"/>
      <c r="G102" s="23"/>
    </row>
    <row r="103" spans="2:13" x14ac:dyDescent="0.3">
      <c r="E103" s="23"/>
      <c r="G103" s="23"/>
    </row>
    <row r="104" spans="2:13" x14ac:dyDescent="0.3">
      <c r="E104" s="27"/>
      <c r="F104" s="26"/>
      <c r="G104" s="27"/>
    </row>
    <row r="105" spans="2:13" x14ac:dyDescent="0.3">
      <c r="E105" s="23" t="s">
        <v>101</v>
      </c>
      <c r="G105" s="23"/>
    </row>
    <row r="106" spans="2:13" x14ac:dyDescent="0.3">
      <c r="E106" s="23"/>
      <c r="G106" s="23"/>
    </row>
    <row r="107" spans="2:13" x14ac:dyDescent="0.3">
      <c r="E107" s="23"/>
      <c r="G107" s="23"/>
    </row>
    <row r="108" spans="2:13" x14ac:dyDescent="0.3">
      <c r="E108" s="23"/>
    </row>
    <row r="109" spans="2:13" x14ac:dyDescent="0.3">
      <c r="E109" s="23"/>
    </row>
    <row r="110" spans="2:13" x14ac:dyDescent="0.3">
      <c r="E110" s="23"/>
    </row>
    <row r="111" spans="2:13" x14ac:dyDescent="0.3">
      <c r="E111" s="23"/>
    </row>
    <row r="112" spans="2:13" x14ac:dyDescent="0.3">
      <c r="E112" s="23"/>
    </row>
    <row r="113" spans="5:5" x14ac:dyDescent="0.3">
      <c r="E113" s="23"/>
    </row>
    <row r="114" spans="5:5" x14ac:dyDescent="0.3">
      <c r="E114" s="23"/>
    </row>
    <row r="115" spans="5:5" x14ac:dyDescent="0.3">
      <c r="E115" s="23"/>
    </row>
    <row r="116" spans="5:5" x14ac:dyDescent="0.3">
      <c r="E116" s="23"/>
    </row>
    <row r="117" spans="5:5" x14ac:dyDescent="0.3">
      <c r="E117" s="23"/>
    </row>
    <row r="118" spans="5:5" x14ac:dyDescent="0.3">
      <c r="E118" s="23"/>
    </row>
    <row r="119" spans="5:5" x14ac:dyDescent="0.3">
      <c r="E119" s="23"/>
    </row>
    <row r="120" spans="5:5" x14ac:dyDescent="0.3">
      <c r="E120" s="23"/>
    </row>
    <row r="121" spans="5:5" x14ac:dyDescent="0.3">
      <c r="E121" s="23"/>
    </row>
    <row r="122" spans="5:5" x14ac:dyDescent="0.3">
      <c r="E122" s="23"/>
    </row>
    <row r="123" spans="5:5" x14ac:dyDescent="0.3">
      <c r="E123" s="23"/>
    </row>
    <row r="124" spans="5:5" x14ac:dyDescent="0.3">
      <c r="E124" s="23"/>
    </row>
    <row r="125" spans="5:5" x14ac:dyDescent="0.3">
      <c r="E125" s="23"/>
    </row>
    <row r="126" spans="5:5" x14ac:dyDescent="0.3">
      <c r="E126" s="23"/>
    </row>
    <row r="127" spans="5:5" x14ac:dyDescent="0.3">
      <c r="E127" s="23"/>
    </row>
    <row r="128" spans="5:5" x14ac:dyDescent="0.3">
      <c r="E128" s="23"/>
    </row>
    <row r="129" spans="5:5" x14ac:dyDescent="0.3">
      <c r="E129" s="23"/>
    </row>
    <row r="130" spans="5:5" x14ac:dyDescent="0.3">
      <c r="E130" s="23"/>
    </row>
    <row r="131" spans="5:5" x14ac:dyDescent="0.3">
      <c r="E131" s="23"/>
    </row>
    <row r="132" spans="5:5" x14ac:dyDescent="0.3">
      <c r="E132" s="23"/>
    </row>
    <row r="133" spans="5:5" x14ac:dyDescent="0.3">
      <c r="E133" s="23"/>
    </row>
    <row r="134" spans="5:5" x14ac:dyDescent="0.3">
      <c r="E134" s="23"/>
    </row>
    <row r="135" spans="5:5" x14ac:dyDescent="0.3">
      <c r="E135" s="23"/>
    </row>
    <row r="136" spans="5:5" x14ac:dyDescent="0.3">
      <c r="E136" s="23"/>
    </row>
    <row r="137" spans="5:5" x14ac:dyDescent="0.3">
      <c r="E137" s="23"/>
    </row>
    <row r="138" spans="5:5" x14ac:dyDescent="0.3">
      <c r="E138" s="23"/>
    </row>
    <row r="139" spans="5:5" x14ac:dyDescent="0.3">
      <c r="E139" s="23"/>
    </row>
    <row r="140" spans="5:5" x14ac:dyDescent="0.3">
      <c r="E140" s="23"/>
    </row>
    <row r="141" spans="5:5" x14ac:dyDescent="0.3">
      <c r="E141" s="23"/>
    </row>
    <row r="142" spans="5:5" x14ac:dyDescent="0.3">
      <c r="E142" s="23"/>
    </row>
    <row r="143" spans="5:5" x14ac:dyDescent="0.3">
      <c r="E143" s="23"/>
    </row>
    <row r="144" spans="5:5" x14ac:dyDescent="0.3">
      <c r="E144" s="23"/>
    </row>
    <row r="145" spans="5:5" x14ac:dyDescent="0.3">
      <c r="E145" s="23"/>
    </row>
    <row r="146" spans="5:5" x14ac:dyDescent="0.3">
      <c r="E146" s="23"/>
    </row>
    <row r="147" spans="5:5" x14ac:dyDescent="0.3">
      <c r="E147" s="23"/>
    </row>
    <row r="148" spans="5:5" x14ac:dyDescent="0.3">
      <c r="E148" s="23"/>
    </row>
    <row r="149" spans="5:5" x14ac:dyDescent="0.3">
      <c r="E149" s="23"/>
    </row>
    <row r="150" spans="5:5" x14ac:dyDescent="0.3">
      <c r="E150" s="23"/>
    </row>
    <row r="151" spans="5:5" x14ac:dyDescent="0.3">
      <c r="E151" s="23"/>
    </row>
    <row r="152" spans="5:5" x14ac:dyDescent="0.3">
      <c r="E152" s="23"/>
    </row>
    <row r="153" spans="5:5" x14ac:dyDescent="0.3">
      <c r="E153" s="23"/>
    </row>
    <row r="154" spans="5:5" x14ac:dyDescent="0.3">
      <c r="E154" s="23"/>
    </row>
    <row r="155" spans="5:5" x14ac:dyDescent="0.3">
      <c r="E155" s="23"/>
    </row>
    <row r="156" spans="5:5" x14ac:dyDescent="0.3">
      <c r="E156" s="23"/>
    </row>
    <row r="157" spans="5:5" x14ac:dyDescent="0.3">
      <c r="E157" s="23"/>
    </row>
    <row r="158" spans="5:5" x14ac:dyDescent="0.3">
      <c r="E158" s="23"/>
    </row>
    <row r="159" spans="5:5" x14ac:dyDescent="0.3">
      <c r="E159" s="23"/>
    </row>
    <row r="160" spans="5:5" x14ac:dyDescent="0.3">
      <c r="E160" s="23"/>
    </row>
    <row r="161" spans="5:5" x14ac:dyDescent="0.3">
      <c r="E161" s="23"/>
    </row>
    <row r="162" spans="5:5" x14ac:dyDescent="0.3">
      <c r="E162" s="23"/>
    </row>
    <row r="163" spans="5:5" x14ac:dyDescent="0.3">
      <c r="E163" s="23"/>
    </row>
    <row r="164" spans="5:5" x14ac:dyDescent="0.3">
      <c r="E164" s="23"/>
    </row>
    <row r="165" spans="5:5" x14ac:dyDescent="0.3">
      <c r="E165" s="23"/>
    </row>
    <row r="166" spans="5:5" x14ac:dyDescent="0.3">
      <c r="E166" s="23"/>
    </row>
    <row r="167" spans="5:5" x14ac:dyDescent="0.3">
      <c r="E167" s="23"/>
    </row>
    <row r="168" spans="5:5" x14ac:dyDescent="0.3">
      <c r="E168" s="23"/>
    </row>
    <row r="169" spans="5:5" x14ac:dyDescent="0.3">
      <c r="E169" s="23"/>
    </row>
    <row r="170" spans="5:5" x14ac:dyDescent="0.3">
      <c r="E170" s="23"/>
    </row>
    <row r="171" spans="5:5" x14ac:dyDescent="0.3">
      <c r="E171" s="23"/>
    </row>
    <row r="172" spans="5:5" x14ac:dyDescent="0.3">
      <c r="E172" s="23"/>
    </row>
    <row r="173" spans="5:5" x14ac:dyDescent="0.3">
      <c r="E173" s="23"/>
    </row>
    <row r="174" spans="5:5" x14ac:dyDescent="0.3">
      <c r="E174" s="23"/>
    </row>
    <row r="175" spans="5:5" x14ac:dyDescent="0.3">
      <c r="E175" s="23"/>
    </row>
    <row r="176" spans="5:5" x14ac:dyDescent="0.3">
      <c r="E176" s="23"/>
    </row>
    <row r="177" spans="5:5" x14ac:dyDescent="0.3">
      <c r="E177" s="23"/>
    </row>
    <row r="178" spans="5:5" x14ac:dyDescent="0.3">
      <c r="E178" s="23"/>
    </row>
    <row r="179" spans="5:5" x14ac:dyDescent="0.3">
      <c r="E179" s="23"/>
    </row>
    <row r="180" spans="5:5" x14ac:dyDescent="0.3">
      <c r="E180" s="23"/>
    </row>
    <row r="181" spans="5:5" x14ac:dyDescent="0.3">
      <c r="E181" s="23"/>
    </row>
    <row r="182" spans="5:5" x14ac:dyDescent="0.3">
      <c r="E182" s="23"/>
    </row>
    <row r="183" spans="5:5" x14ac:dyDescent="0.3">
      <c r="E183" s="23"/>
    </row>
    <row r="184" spans="5:5" x14ac:dyDescent="0.3">
      <c r="E184" s="23"/>
    </row>
    <row r="185" spans="5:5" x14ac:dyDescent="0.3">
      <c r="E185" s="23"/>
    </row>
    <row r="186" spans="5:5" x14ac:dyDescent="0.3">
      <c r="E186" s="23"/>
    </row>
    <row r="187" spans="5:5" x14ac:dyDescent="0.3">
      <c r="E187" s="23"/>
    </row>
    <row r="188" spans="5:5" x14ac:dyDescent="0.3">
      <c r="E188" s="23"/>
    </row>
    <row r="189" spans="5:5" x14ac:dyDescent="0.3">
      <c r="E189" s="23"/>
    </row>
    <row r="190" spans="5:5" x14ac:dyDescent="0.3">
      <c r="E190" s="23"/>
    </row>
    <row r="191" spans="5:5" x14ac:dyDescent="0.3">
      <c r="E191" s="23"/>
    </row>
    <row r="192" spans="5:5" x14ac:dyDescent="0.3">
      <c r="E192" s="23"/>
    </row>
    <row r="193" spans="5:5" x14ac:dyDescent="0.3">
      <c r="E193" s="23"/>
    </row>
    <row r="194" spans="5:5" x14ac:dyDescent="0.3">
      <c r="E194" s="23"/>
    </row>
    <row r="195" spans="5:5" x14ac:dyDescent="0.3">
      <c r="E195" s="23"/>
    </row>
    <row r="196" spans="5:5" x14ac:dyDescent="0.3">
      <c r="E196" s="23"/>
    </row>
    <row r="197" spans="5:5" x14ac:dyDescent="0.3">
      <c r="E197" s="23"/>
    </row>
    <row r="198" spans="5:5" x14ac:dyDescent="0.3">
      <c r="E198" s="23"/>
    </row>
    <row r="199" spans="5:5" x14ac:dyDescent="0.3">
      <c r="E199" s="23"/>
    </row>
    <row r="200" spans="5:5" x14ac:dyDescent="0.3">
      <c r="E200" s="23"/>
    </row>
    <row r="201" spans="5:5" x14ac:dyDescent="0.3">
      <c r="E201" s="23"/>
    </row>
    <row r="202" spans="5:5" x14ac:dyDescent="0.3">
      <c r="E202" s="23"/>
    </row>
    <row r="203" spans="5:5" x14ac:dyDescent="0.3">
      <c r="E203" s="23"/>
    </row>
    <row r="204" spans="5:5" x14ac:dyDescent="0.3">
      <c r="E204" s="23"/>
    </row>
    <row r="205" spans="5:5" x14ac:dyDescent="0.3">
      <c r="E205" s="23"/>
    </row>
    <row r="206" spans="5:5" x14ac:dyDescent="0.3">
      <c r="E206" s="23"/>
    </row>
    <row r="207" spans="5:5" x14ac:dyDescent="0.3">
      <c r="E207" s="23"/>
    </row>
    <row r="208" spans="5:5" x14ac:dyDescent="0.3">
      <c r="E208" s="23"/>
    </row>
    <row r="209" spans="5:5" x14ac:dyDescent="0.3">
      <c r="E209" s="23"/>
    </row>
    <row r="210" spans="5:5" x14ac:dyDescent="0.3">
      <c r="E210" s="23"/>
    </row>
    <row r="211" spans="5:5" x14ac:dyDescent="0.3">
      <c r="E211" s="23"/>
    </row>
    <row r="212" spans="5:5" x14ac:dyDescent="0.3">
      <c r="E212" s="23"/>
    </row>
    <row r="213" spans="5:5" x14ac:dyDescent="0.3">
      <c r="E213" s="23"/>
    </row>
    <row r="214" spans="5:5" x14ac:dyDescent="0.3">
      <c r="E214" s="23"/>
    </row>
    <row r="215" spans="5:5" x14ac:dyDescent="0.3">
      <c r="E215" s="23"/>
    </row>
    <row r="216" spans="5:5" x14ac:dyDescent="0.3">
      <c r="E216" s="23"/>
    </row>
    <row r="217" spans="5:5" x14ac:dyDescent="0.3">
      <c r="E217" s="23"/>
    </row>
    <row r="218" spans="5:5" x14ac:dyDescent="0.3">
      <c r="E218" s="23"/>
    </row>
    <row r="219" spans="5:5" x14ac:dyDescent="0.3">
      <c r="E219" s="23"/>
    </row>
    <row r="220" spans="5:5" x14ac:dyDescent="0.3">
      <c r="E220" s="23"/>
    </row>
    <row r="221" spans="5:5" x14ac:dyDescent="0.3">
      <c r="E221" s="23"/>
    </row>
    <row r="222" spans="5:5" x14ac:dyDescent="0.3">
      <c r="E222" s="23"/>
    </row>
    <row r="223" spans="5:5" x14ac:dyDescent="0.3">
      <c r="E223" s="23"/>
    </row>
    <row r="224" spans="5:5" x14ac:dyDescent="0.3">
      <c r="E224" s="23"/>
    </row>
    <row r="225" spans="5:5" x14ac:dyDescent="0.3">
      <c r="E225" s="23"/>
    </row>
    <row r="226" spans="5:5" x14ac:dyDescent="0.3">
      <c r="E226" s="23"/>
    </row>
    <row r="227" spans="5:5" x14ac:dyDescent="0.3">
      <c r="E227" s="23"/>
    </row>
    <row r="228" spans="5:5" x14ac:dyDescent="0.3">
      <c r="E228" s="23"/>
    </row>
    <row r="229" spans="5:5" x14ac:dyDescent="0.3">
      <c r="E229" s="23"/>
    </row>
    <row r="230" spans="5:5" x14ac:dyDescent="0.3">
      <c r="E230" s="23"/>
    </row>
    <row r="231" spans="5:5" x14ac:dyDescent="0.3">
      <c r="E231" s="23"/>
    </row>
    <row r="232" spans="5:5" x14ac:dyDescent="0.3">
      <c r="E232" s="23"/>
    </row>
    <row r="233" spans="5:5" x14ac:dyDescent="0.3">
      <c r="E233" s="23"/>
    </row>
    <row r="234" spans="5:5" x14ac:dyDescent="0.3">
      <c r="E234" s="23"/>
    </row>
    <row r="235" spans="5:5" x14ac:dyDescent="0.3">
      <c r="E235" s="23"/>
    </row>
    <row r="236" spans="5:5" x14ac:dyDescent="0.3">
      <c r="E236" s="23"/>
    </row>
    <row r="237" spans="5:5" x14ac:dyDescent="0.3">
      <c r="E237" s="23"/>
    </row>
    <row r="238" spans="5:5" x14ac:dyDescent="0.3">
      <c r="E238" s="23"/>
    </row>
    <row r="239" spans="5:5" x14ac:dyDescent="0.3">
      <c r="E239" s="23"/>
    </row>
    <row r="240" spans="5:5" x14ac:dyDescent="0.3">
      <c r="E240" s="23"/>
    </row>
    <row r="241" spans="5:5" x14ac:dyDescent="0.3">
      <c r="E241" s="23"/>
    </row>
    <row r="242" spans="5:5" x14ac:dyDescent="0.3">
      <c r="E242" s="23"/>
    </row>
    <row r="243" spans="5:5" x14ac:dyDescent="0.3">
      <c r="E243" s="23"/>
    </row>
    <row r="244" spans="5:5" x14ac:dyDescent="0.3">
      <c r="E244" s="23"/>
    </row>
    <row r="245" spans="5:5" x14ac:dyDescent="0.3">
      <c r="E245" s="23"/>
    </row>
    <row r="246" spans="5:5" x14ac:dyDescent="0.3">
      <c r="E246" s="23"/>
    </row>
    <row r="247" spans="5:5" x14ac:dyDescent="0.3">
      <c r="E247" s="23"/>
    </row>
    <row r="248" spans="5:5" x14ac:dyDescent="0.3">
      <c r="E248" s="23"/>
    </row>
    <row r="249" spans="5:5" x14ac:dyDescent="0.3">
      <c r="E249" s="23"/>
    </row>
    <row r="250" spans="5:5" x14ac:dyDescent="0.3">
      <c r="E250" s="23"/>
    </row>
    <row r="251" spans="5:5" x14ac:dyDescent="0.3">
      <c r="E251" s="23"/>
    </row>
    <row r="252" spans="5:5" x14ac:dyDescent="0.3">
      <c r="E252" s="23"/>
    </row>
    <row r="253" spans="5:5" x14ac:dyDescent="0.3">
      <c r="E253" s="23"/>
    </row>
    <row r="254" spans="5:5" x14ac:dyDescent="0.3">
      <c r="E254" s="23"/>
    </row>
    <row r="255" spans="5:5" x14ac:dyDescent="0.3">
      <c r="E255" s="23"/>
    </row>
    <row r="256" spans="5:5" x14ac:dyDescent="0.3">
      <c r="E256" s="23"/>
    </row>
    <row r="257" spans="5:5" x14ac:dyDescent="0.3">
      <c r="E257" s="23"/>
    </row>
    <row r="258" spans="5:5" x14ac:dyDescent="0.3">
      <c r="E258" s="23"/>
    </row>
    <row r="259" spans="5:5" x14ac:dyDescent="0.3">
      <c r="E259" s="23"/>
    </row>
    <row r="260" spans="5:5" x14ac:dyDescent="0.3">
      <c r="E260" s="23"/>
    </row>
    <row r="261" spans="5:5" x14ac:dyDescent="0.3">
      <c r="E261" s="23"/>
    </row>
    <row r="262" spans="5:5" x14ac:dyDescent="0.3">
      <c r="E262" s="23"/>
    </row>
    <row r="263" spans="5:5" x14ac:dyDescent="0.3">
      <c r="E263" s="23"/>
    </row>
    <row r="264" spans="5:5" x14ac:dyDescent="0.3">
      <c r="E264" s="23"/>
    </row>
    <row r="265" spans="5:5" x14ac:dyDescent="0.3">
      <c r="E265" s="23"/>
    </row>
    <row r="266" spans="5:5" x14ac:dyDescent="0.3">
      <c r="E266" s="23"/>
    </row>
    <row r="267" spans="5:5" x14ac:dyDescent="0.3">
      <c r="E267" s="23"/>
    </row>
    <row r="268" spans="5:5" x14ac:dyDescent="0.3">
      <c r="E268" s="23"/>
    </row>
    <row r="269" spans="5:5" x14ac:dyDescent="0.3">
      <c r="E269" s="23"/>
    </row>
    <row r="270" spans="5:5" x14ac:dyDescent="0.3">
      <c r="E270" s="23"/>
    </row>
  </sheetData>
  <mergeCells count="5">
    <mergeCell ref="B65:D65"/>
    <mergeCell ref="B77:D77"/>
    <mergeCell ref="A2:H2"/>
    <mergeCell ref="A1:H1"/>
    <mergeCell ref="B6:D6"/>
  </mergeCells>
  <printOptions horizontalCentered="1"/>
  <pageMargins left="0.25" right="0.25" top="0.75" bottom="0.75" header="0.3" footer="0.3"/>
  <pageSetup paperSize="9" scale="59" fitToHeight="0" orientation="portrait" r:id="rId1"/>
  <rowBreaks count="1" manualBreakCount="1">
    <brk id="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workbookViewId="0">
      <selection activeCell="D16" sqref="D16"/>
    </sheetView>
  </sheetViews>
  <sheetFormatPr defaultRowHeight="15" x14ac:dyDescent="0.25"/>
  <cols>
    <col min="2" max="2" width="25.7109375" customWidth="1"/>
    <col min="3" max="3" width="25.7109375" style="7" customWidth="1"/>
    <col min="6" max="7" width="13.28515625" style="7" customWidth="1"/>
    <col min="8" max="8" width="45.140625" bestFit="1" customWidth="1"/>
  </cols>
  <sheetData>
    <row r="2" spans="1:8" ht="30" x14ac:dyDescent="0.25">
      <c r="C2" s="7" t="s">
        <v>32</v>
      </c>
    </row>
    <row r="3" spans="1:8" ht="30" x14ac:dyDescent="0.25">
      <c r="D3" t="s">
        <v>35</v>
      </c>
      <c r="F3" s="8" t="s">
        <v>36</v>
      </c>
      <c r="G3" s="8" t="s">
        <v>37</v>
      </c>
      <c r="H3" t="s">
        <v>64</v>
      </c>
    </row>
    <row r="4" spans="1:8" ht="30" x14ac:dyDescent="0.25">
      <c r="A4" t="s">
        <v>33</v>
      </c>
      <c r="B4" t="s">
        <v>34</v>
      </c>
      <c r="C4" s="7" t="s">
        <v>61</v>
      </c>
      <c r="D4" s="9">
        <f>F4*G4</f>
        <v>3140.54</v>
      </c>
      <c r="E4" t="s">
        <v>2</v>
      </c>
      <c r="F4" s="8">
        <v>966.32</v>
      </c>
      <c r="G4" s="8">
        <v>3.25</v>
      </c>
      <c r="H4" t="s">
        <v>63</v>
      </c>
    </row>
    <row r="5" spans="1:8" ht="30" x14ac:dyDescent="0.25">
      <c r="C5" s="7" t="s">
        <v>61</v>
      </c>
      <c r="D5" s="9">
        <f>F5*G5</f>
        <v>2174.2199999999998</v>
      </c>
      <c r="E5" t="s">
        <v>2</v>
      </c>
      <c r="F5" s="8">
        <v>966.32</v>
      </c>
      <c r="G5" s="8">
        <v>2.25</v>
      </c>
      <c r="H5" t="s">
        <v>65</v>
      </c>
    </row>
    <row r="6" spans="1:8" ht="30" x14ac:dyDescent="0.25">
      <c r="C6" s="7" t="s">
        <v>61</v>
      </c>
      <c r="D6" s="9">
        <f>F6*G6*2</f>
        <v>966.32</v>
      </c>
      <c r="E6" t="s">
        <v>2</v>
      </c>
      <c r="F6" s="8">
        <v>966.32</v>
      </c>
      <c r="G6" s="8">
        <v>0.5</v>
      </c>
      <c r="H6" t="s">
        <v>66</v>
      </c>
    </row>
    <row r="7" spans="1:8" ht="30" x14ac:dyDescent="0.25">
      <c r="C7" s="7" t="s">
        <v>62</v>
      </c>
      <c r="D7" s="9">
        <f>F7*G7*2</f>
        <v>1739.376</v>
      </c>
      <c r="E7" t="s">
        <v>2</v>
      </c>
      <c r="F7" s="8">
        <v>966.32</v>
      </c>
      <c r="G7" s="8">
        <v>0.9</v>
      </c>
      <c r="H7" t="s">
        <v>38</v>
      </c>
    </row>
    <row r="8" spans="1:8" ht="31.5" customHeight="1" x14ac:dyDescent="0.25">
      <c r="C8" s="7" t="s">
        <v>62</v>
      </c>
      <c r="D8" s="9">
        <f>F8*G8*2</f>
        <v>1449.48</v>
      </c>
      <c r="E8" t="s">
        <v>2</v>
      </c>
      <c r="F8" s="8">
        <v>966.32</v>
      </c>
      <c r="G8" s="8">
        <v>0.75</v>
      </c>
      <c r="H8" t="s">
        <v>67</v>
      </c>
    </row>
    <row r="9" spans="1:8" x14ac:dyDescent="0.25">
      <c r="C9" t="s">
        <v>73</v>
      </c>
      <c r="D9" s="3">
        <f>35.84+34.64</f>
        <v>70.48</v>
      </c>
      <c r="E9" t="s">
        <v>2</v>
      </c>
      <c r="F9" s="8">
        <v>9.5</v>
      </c>
      <c r="G9" s="8">
        <v>3.25</v>
      </c>
      <c r="H9" t="s">
        <v>74</v>
      </c>
    </row>
    <row r="10" spans="1:8" x14ac:dyDescent="0.25">
      <c r="C10" t="s">
        <v>73</v>
      </c>
      <c r="D10" s="4">
        <f>24+24.8</f>
        <v>48.8</v>
      </c>
      <c r="E10" t="s">
        <v>2</v>
      </c>
      <c r="F10" s="8">
        <v>9.5</v>
      </c>
      <c r="G10" s="8">
        <v>2.25</v>
      </c>
      <c r="H10" s="2" t="s">
        <v>65</v>
      </c>
    </row>
    <row r="11" spans="1:8" x14ac:dyDescent="0.25">
      <c r="D11" s="5"/>
      <c r="F11" s="8"/>
      <c r="G11" s="8"/>
      <c r="H11" s="5"/>
    </row>
    <row r="12" spans="1:8" x14ac:dyDescent="0.25">
      <c r="D12" s="1"/>
      <c r="F12" s="8"/>
      <c r="G12" s="8"/>
    </row>
    <row r="13" spans="1:8" x14ac:dyDescent="0.25">
      <c r="D13" s="6"/>
      <c r="F13" s="8"/>
      <c r="G13" s="8"/>
      <c r="H13" s="6"/>
    </row>
    <row r="14" spans="1:8" x14ac:dyDescent="0.25">
      <c r="D14" s="5"/>
      <c r="F14" s="8"/>
      <c r="G14" s="8"/>
      <c r="H14" s="5"/>
    </row>
    <row r="15" spans="1:8" x14ac:dyDescent="0.25">
      <c r="D15" s="1"/>
      <c r="F15" s="8"/>
      <c r="G15" s="8"/>
    </row>
    <row r="16" spans="1:8" x14ac:dyDescent="0.25">
      <c r="D16" s="5"/>
      <c r="F16" s="8"/>
      <c r="G16" s="8"/>
    </row>
    <row r="17" spans="2:7" x14ac:dyDescent="0.25">
      <c r="D17" s="1"/>
      <c r="F17" s="8"/>
      <c r="G17" s="8"/>
    </row>
    <row r="18" spans="2:7" x14ac:dyDescent="0.25">
      <c r="D18" s="6"/>
      <c r="F18" s="8"/>
      <c r="G18" s="8"/>
    </row>
    <row r="19" spans="2:7" x14ac:dyDescent="0.25">
      <c r="D19" s="5"/>
      <c r="F19" s="8"/>
      <c r="G19" s="8"/>
    </row>
    <row r="20" spans="2:7" x14ac:dyDescent="0.25">
      <c r="D20" s="1"/>
      <c r="F20" s="8"/>
      <c r="G20" s="8"/>
    </row>
    <row r="21" spans="2:7" x14ac:dyDescent="0.25">
      <c r="D21" s="5"/>
      <c r="F21" s="8"/>
      <c r="G21" s="8"/>
    </row>
    <row r="25" spans="2:7" x14ac:dyDescent="0.25">
      <c r="B25" s="5"/>
    </row>
    <row r="27" spans="2:7" x14ac:dyDescent="0.25">
      <c r="B27" s="6"/>
    </row>
    <row r="28" spans="2:7" x14ac:dyDescent="0.25">
      <c r="B28" s="5"/>
    </row>
    <row r="30" spans="2:7" x14ac:dyDescent="0.25">
      <c r="B30" s="5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K20"/>
  <sheetViews>
    <sheetView workbookViewId="0">
      <selection activeCell="I28" sqref="I28"/>
    </sheetView>
  </sheetViews>
  <sheetFormatPr defaultRowHeight="15" x14ac:dyDescent="0.25"/>
  <sheetData>
    <row r="4" spans="7:11" x14ac:dyDescent="0.25">
      <c r="G4" t="s">
        <v>57</v>
      </c>
      <c r="H4" t="s">
        <v>58</v>
      </c>
      <c r="I4" t="s">
        <v>59</v>
      </c>
      <c r="K4" t="s">
        <v>60</v>
      </c>
    </row>
    <row r="5" spans="7:11" x14ac:dyDescent="0.25">
      <c r="G5">
        <v>-141</v>
      </c>
      <c r="H5">
        <v>5</v>
      </c>
      <c r="I5">
        <v>4</v>
      </c>
      <c r="K5">
        <v>5</v>
      </c>
    </row>
    <row r="6" spans="7:11" x14ac:dyDescent="0.25">
      <c r="H6">
        <v>11</v>
      </c>
      <c r="I6">
        <v>4</v>
      </c>
      <c r="K6">
        <v>103</v>
      </c>
    </row>
    <row r="7" spans="7:11" x14ac:dyDescent="0.25">
      <c r="I7">
        <v>4</v>
      </c>
      <c r="K7">
        <v>4</v>
      </c>
    </row>
    <row r="8" spans="7:11" x14ac:dyDescent="0.25">
      <c r="I8">
        <v>8</v>
      </c>
      <c r="K8">
        <v>4</v>
      </c>
    </row>
    <row r="9" spans="7:11" x14ac:dyDescent="0.25">
      <c r="I9">
        <v>5</v>
      </c>
      <c r="K9">
        <v>15</v>
      </c>
    </row>
    <row r="10" spans="7:11" x14ac:dyDescent="0.25">
      <c r="I10">
        <v>4</v>
      </c>
    </row>
    <row r="12" spans="7:11" x14ac:dyDescent="0.25">
      <c r="G12">
        <v>-186</v>
      </c>
      <c r="H12">
        <v>10</v>
      </c>
      <c r="I12">
        <v>9</v>
      </c>
    </row>
    <row r="13" spans="7:11" x14ac:dyDescent="0.25">
      <c r="H13">
        <v>6</v>
      </c>
      <c r="I13">
        <v>5</v>
      </c>
    </row>
    <row r="14" spans="7:11" x14ac:dyDescent="0.25">
      <c r="H14">
        <v>7</v>
      </c>
      <c r="I14">
        <v>5</v>
      </c>
    </row>
    <row r="15" spans="7:11" x14ac:dyDescent="0.25">
      <c r="I15">
        <v>4</v>
      </c>
    </row>
    <row r="16" spans="7:11" x14ac:dyDescent="0.25">
      <c r="I16">
        <v>4</v>
      </c>
    </row>
    <row r="18" spans="7:7" x14ac:dyDescent="0.25">
      <c r="G18">
        <v>25</v>
      </c>
    </row>
    <row r="19" spans="7:7" x14ac:dyDescent="0.25">
      <c r="G19">
        <v>19</v>
      </c>
    </row>
    <row r="20" spans="7:7" x14ac:dyDescent="0.25">
      <c r="G20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méretmennyiség</vt:lpstr>
      <vt:lpstr>területkimutatás</vt:lpstr>
      <vt:lpstr>hosszak</vt:lpstr>
      <vt:lpstr>méretmennyiség!Nyomtatási_terület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Windows-felhasználó</cp:lastModifiedBy>
  <cp:lastPrinted>2017-06-27T11:07:03Z</cp:lastPrinted>
  <dcterms:created xsi:type="dcterms:W3CDTF">2014-10-31T14:40:14Z</dcterms:created>
  <dcterms:modified xsi:type="dcterms:W3CDTF">2017-12-08T12:06:36Z</dcterms:modified>
</cp:coreProperties>
</file>